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rnke\Documents\"/>
    </mc:Choice>
  </mc:AlternateContent>
  <xr:revisionPtr revIDLastSave="0" documentId="13_ncr:1_{26895E8C-9186-477E-B692-A21B34C1943C}" xr6:coauthVersionLast="47" xr6:coauthVersionMax="47" xr10:uidLastSave="{00000000-0000-0000-0000-000000000000}"/>
  <bookViews>
    <workbookView xWindow="-108" yWindow="-108" windowWidth="46296" windowHeight="25416" xr2:uid="{B394D9D8-ED29-42C1-B1B3-323796E6453B}"/>
  </bookViews>
  <sheets>
    <sheet name="Pipe Stiffness" sheetId="1" r:id="rId1"/>
    <sheet name="General Info" sheetId="2" r:id="rId2"/>
  </sheets>
  <definedNames>
    <definedName name="Concrete_Dia">'General Info'!$A$15:$E$30</definedName>
    <definedName name="CSP_Dia">'General Info'!$A$33:$E$48</definedName>
    <definedName name="HDPE_DIA">'General Info'!$A$51:$F$64</definedName>
    <definedName name="Nominal_Size__in">'General Info'!$A$2:$E$11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G36" i="1" s="1"/>
  <c r="D18" i="1"/>
  <c r="G38" i="1" s="1"/>
  <c r="D78" i="2"/>
  <c r="D77" i="2"/>
  <c r="D76" i="2"/>
  <c r="D75" i="2"/>
  <c r="D74" i="2"/>
  <c r="D73" i="2"/>
  <c r="D72" i="2"/>
  <c r="D71" i="2"/>
  <c r="D70" i="2"/>
  <c r="E24" i="1"/>
  <c r="F24" i="1" s="1"/>
  <c r="F12" i="1" s="1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B47" i="2"/>
  <c r="C47" i="2" s="1"/>
  <c r="B48" i="2"/>
  <c r="C48" i="2" s="1"/>
  <c r="B46" i="2"/>
  <c r="C46" i="2" s="1"/>
  <c r="C43" i="2"/>
  <c r="C44" i="2"/>
  <c r="C45" i="2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35" i="2"/>
  <c r="C35" i="2" s="1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17" i="2"/>
  <c r="F25" i="1"/>
  <c r="E25" i="1" s="1"/>
  <c r="F14" i="1" l="1"/>
  <c r="G34" i="1" s="1"/>
  <c r="F51" i="1"/>
  <c r="E26" i="1"/>
  <c r="F26" i="1" s="1"/>
  <c r="D6" i="1"/>
  <c r="G51" i="1" l="1"/>
  <c r="F48" i="1"/>
  <c r="G48" i="1" s="1"/>
  <c r="G32" i="1"/>
  <c r="F45" i="1" s="1"/>
  <c r="G45" i="1" s="1"/>
  <c r="D27" i="1"/>
  <c r="F27" i="1" s="1"/>
  <c r="F54" i="1" s="1"/>
  <c r="G54" i="1" s="1"/>
</calcChain>
</file>

<file path=xl/sharedStrings.xml><?xml version="1.0" encoding="utf-8"?>
<sst xmlns="http://schemas.openxmlformats.org/spreadsheetml/2006/main" count="142" uniqueCount="85">
  <si>
    <t>Ms</t>
  </si>
  <si>
    <t>Sc</t>
  </si>
  <si>
    <t>Ec</t>
  </si>
  <si>
    <t>Moment of Inertia</t>
  </si>
  <si>
    <t>Concrete</t>
  </si>
  <si>
    <t>D.I.P.</t>
  </si>
  <si>
    <t>CSP</t>
  </si>
  <si>
    <t>HDPE</t>
  </si>
  <si>
    <t>AASHTO M 170</t>
  </si>
  <si>
    <t>DIP</t>
  </si>
  <si>
    <r>
      <t>I</t>
    </r>
    <r>
      <rPr>
        <vertAlign val="subscript"/>
        <sz val="11"/>
        <color theme="1"/>
        <rFont val="Aptos Narrow"/>
        <family val="2"/>
        <scheme val="minor"/>
      </rPr>
      <t>C</t>
    </r>
  </si>
  <si>
    <r>
      <t>I</t>
    </r>
    <r>
      <rPr>
        <vertAlign val="subscript"/>
        <sz val="11"/>
        <color theme="1"/>
        <rFont val="Aptos Narrow"/>
        <family val="2"/>
        <scheme val="minor"/>
      </rPr>
      <t>I</t>
    </r>
  </si>
  <si>
    <t>In</t>
  </si>
  <si>
    <r>
      <t>In</t>
    </r>
    <r>
      <rPr>
        <vertAlign val="superscript"/>
        <sz val="11"/>
        <color theme="1"/>
        <rFont val="Aptos Narrow"/>
        <family val="2"/>
        <scheme val="minor"/>
      </rPr>
      <t>4</t>
    </r>
  </si>
  <si>
    <r>
      <rPr>
        <sz val="11"/>
        <color theme="1"/>
        <rFont val="Aptos Narrow"/>
        <family val="2"/>
        <scheme val="minor"/>
      </rPr>
      <t>I</t>
    </r>
    <r>
      <rPr>
        <vertAlign val="subscript"/>
        <sz val="11"/>
        <color theme="1"/>
        <rFont val="Aptos Narrow"/>
        <family val="2"/>
        <scheme val="minor"/>
      </rPr>
      <t>H</t>
    </r>
  </si>
  <si>
    <t>Dmc</t>
  </si>
  <si>
    <r>
      <t>DM</t>
    </r>
    <r>
      <rPr>
        <vertAlign val="subscript"/>
        <sz val="11"/>
        <color theme="1"/>
        <rFont val="Aptos Narrow"/>
        <family val="2"/>
        <scheme val="minor"/>
      </rPr>
      <t>s</t>
    </r>
  </si>
  <si>
    <r>
      <t>Dm</t>
    </r>
    <r>
      <rPr>
        <vertAlign val="subscript"/>
        <sz val="11"/>
        <color theme="1"/>
        <rFont val="Aptos Narrow"/>
        <family val="2"/>
        <scheme val="minor"/>
      </rPr>
      <t>I</t>
    </r>
  </si>
  <si>
    <r>
      <t>Dm</t>
    </r>
    <r>
      <rPr>
        <vertAlign val="subscript"/>
        <sz val="11"/>
        <color theme="1"/>
        <rFont val="Aptos Narrow"/>
        <family val="2"/>
        <scheme val="minor"/>
      </rPr>
      <t>H</t>
    </r>
  </si>
  <si>
    <t>Flexural Stiffness</t>
  </si>
  <si>
    <r>
      <t>Dm</t>
    </r>
    <r>
      <rPr>
        <vertAlign val="subscript"/>
        <sz val="11"/>
        <color theme="1"/>
        <rFont val="Aptos Narrow"/>
        <family val="2"/>
        <scheme val="minor"/>
      </rPr>
      <t>C</t>
    </r>
    <r>
      <rPr>
        <vertAlign val="superscript"/>
        <sz val="11"/>
        <color theme="1"/>
        <rFont val="Aptos Narrow"/>
        <family val="2"/>
        <scheme val="minor"/>
      </rPr>
      <t>3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</si>
  <si>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c</t>
    </r>
    <r>
      <rPr>
        <sz val="11"/>
        <color theme="1"/>
        <rFont val="Aptos Narrow"/>
        <family val="2"/>
        <scheme val="minor"/>
      </rPr>
      <t>*I</t>
    </r>
    <r>
      <rPr>
        <vertAlign val="subscript"/>
        <sz val="11"/>
        <color theme="1"/>
        <rFont val="Aptos Narrow"/>
        <family val="2"/>
        <scheme val="minor"/>
      </rPr>
      <t>c</t>
    </r>
  </si>
  <si>
    <t>Sc=</t>
  </si>
  <si>
    <t>PSI</t>
  </si>
  <si>
    <r>
      <t>I</t>
    </r>
    <r>
      <rPr>
        <vertAlign val="subscript"/>
        <sz val="11"/>
        <color theme="1"/>
        <rFont val="Aptos Narrow"/>
        <family val="2"/>
        <scheme val="minor"/>
      </rPr>
      <t>s</t>
    </r>
  </si>
  <si>
    <t>SI</t>
  </si>
  <si>
    <r>
      <t>E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* I</t>
    </r>
    <r>
      <rPr>
        <vertAlign val="subscript"/>
        <sz val="11"/>
        <color theme="1"/>
        <rFont val="Aptos Narrow"/>
        <family val="2"/>
        <scheme val="minor"/>
      </rPr>
      <t>I</t>
    </r>
  </si>
  <si>
    <r>
      <t>DM</t>
    </r>
    <r>
      <rPr>
        <vertAlign val="subscript"/>
        <sz val="11"/>
        <color theme="1"/>
        <rFont val="Aptos Narrow"/>
        <family val="2"/>
        <scheme val="minor"/>
      </rPr>
      <t>I</t>
    </r>
    <r>
      <rPr>
        <vertAlign val="superscript"/>
        <sz val="11"/>
        <color theme="1"/>
        <rFont val="Aptos Narrow"/>
        <family val="2"/>
        <scheme val="minor"/>
      </rPr>
      <t>3</t>
    </r>
  </si>
  <si>
    <r>
      <t>DM</t>
    </r>
    <r>
      <rPr>
        <vertAlign val="subscript"/>
        <sz val="11"/>
        <color theme="1"/>
        <rFont val="Aptos Narrow"/>
        <family val="2"/>
        <scheme val="minor"/>
      </rPr>
      <t>S</t>
    </r>
    <r>
      <rPr>
        <vertAlign val="superscript"/>
        <sz val="11"/>
        <color theme="1"/>
        <rFont val="Aptos Narrow"/>
        <family val="2"/>
        <scheme val="minor"/>
      </rPr>
      <t>3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</si>
  <si>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s</t>
    </r>
    <r>
      <rPr>
        <sz val="11"/>
        <color theme="1"/>
        <rFont val="Aptos Narrow"/>
        <family val="2"/>
        <scheme val="minor"/>
      </rPr>
      <t xml:space="preserve"> * I</t>
    </r>
    <r>
      <rPr>
        <vertAlign val="subscript"/>
        <sz val="11"/>
        <color theme="1"/>
        <rFont val="Aptos Narrow"/>
        <family val="2"/>
        <scheme val="minor"/>
      </rPr>
      <t>S</t>
    </r>
  </si>
  <si>
    <t>SS</t>
  </si>
  <si>
    <r>
      <t>S</t>
    </r>
    <r>
      <rPr>
        <vertAlign val="subscript"/>
        <sz val="11"/>
        <color theme="1"/>
        <rFont val="Aptos Narrow"/>
        <family val="2"/>
        <scheme val="minor"/>
      </rPr>
      <t>S</t>
    </r>
    <r>
      <rPr>
        <sz val="11"/>
        <color theme="1"/>
        <rFont val="Aptos Narrow"/>
        <family val="2"/>
        <scheme val="minor"/>
      </rPr>
      <t>=</t>
    </r>
  </si>
  <si>
    <r>
      <t>S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>=</t>
    </r>
  </si>
  <si>
    <r>
      <t>S</t>
    </r>
    <r>
      <rPr>
        <vertAlign val="subscript"/>
        <sz val="11"/>
        <color theme="1"/>
        <rFont val="Aptos Narrow"/>
        <family val="2"/>
        <scheme val="minor"/>
      </rPr>
      <t>H</t>
    </r>
    <r>
      <rPr>
        <sz val="11"/>
        <color theme="1"/>
        <rFont val="Aptos Narrow"/>
        <family val="2"/>
        <scheme val="minor"/>
      </rPr>
      <t>=</t>
    </r>
  </si>
  <si>
    <r>
      <t>DM</t>
    </r>
    <r>
      <rPr>
        <vertAlign val="subscript"/>
        <sz val="11"/>
        <color theme="1"/>
        <rFont val="Aptos Narrow"/>
        <family val="2"/>
        <scheme val="minor"/>
      </rPr>
      <t>H</t>
    </r>
    <r>
      <rPr>
        <vertAlign val="superscript"/>
        <sz val="11"/>
        <color theme="1"/>
        <rFont val="Aptos Narrow"/>
        <family val="2"/>
        <scheme val="minor"/>
      </rPr>
      <t>3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</si>
  <si>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H</t>
    </r>
    <r>
      <rPr>
        <sz val="11"/>
        <color theme="1"/>
        <rFont val="Aptos Narrow"/>
        <family val="2"/>
        <scheme val="minor"/>
      </rPr>
      <t xml:space="preserve"> * I</t>
    </r>
    <r>
      <rPr>
        <vertAlign val="subscript"/>
        <sz val="11"/>
        <color theme="1"/>
        <rFont val="Aptos Narrow"/>
        <family val="2"/>
        <scheme val="minor"/>
      </rPr>
      <t>H</t>
    </r>
  </si>
  <si>
    <t>Soil Stiffness @ 90% Compaction</t>
  </si>
  <si>
    <t>MS=</t>
  </si>
  <si>
    <t>MS</t>
  </si>
  <si>
    <t>SH</t>
  </si>
  <si>
    <r>
      <t>5700*f'c</t>
    </r>
    <r>
      <rPr>
        <vertAlign val="superscript"/>
        <sz val="11"/>
        <color theme="1"/>
        <rFont val="Aptos Narrow"/>
        <family val="2"/>
        <scheme val="minor"/>
      </rPr>
      <t>0.5</t>
    </r>
  </si>
  <si>
    <t>Inches</t>
  </si>
  <si>
    <t xml:space="preserve">(ID + Ridge of OD + </t>
  </si>
  <si>
    <t>IF Y&lt;100, the Pipe is considered Rigid</t>
  </si>
  <si>
    <t>If Y&gt;100, the pipe is considered flexible</t>
  </si>
  <si>
    <t>Inputs</t>
  </si>
  <si>
    <t>=</t>
  </si>
  <si>
    <t>Yc=</t>
  </si>
  <si>
    <t>YI=</t>
  </si>
  <si>
    <t>Ys=</t>
  </si>
  <si>
    <t>YH=</t>
  </si>
  <si>
    <t>f'c=</t>
  </si>
  <si>
    <t>EI=</t>
  </si>
  <si>
    <t>ES=</t>
  </si>
  <si>
    <t>EH=</t>
  </si>
  <si>
    <t>ACI 318-02, Sect 8.5.1</t>
  </si>
  <si>
    <t>AAASHTO LFRD Bridge Design Spec Table A12-9</t>
  </si>
  <si>
    <t>Per AASHTO LFRD BDS Table 12.12.3.3-1</t>
  </si>
  <si>
    <t>(assumed value @ 90% Compacion)</t>
  </si>
  <si>
    <t>I</t>
  </si>
  <si>
    <t>OD</t>
  </si>
  <si>
    <t>Nominal Size (in)</t>
  </si>
  <si>
    <t>O.D. (in)</t>
  </si>
  <si>
    <t>Wall Thk. (in)</t>
  </si>
  <si>
    <t>Weight per ft (lb)</t>
  </si>
  <si>
    <t>Inside Diameter</t>
  </si>
  <si>
    <t>ID</t>
  </si>
  <si>
    <t>Wall (T)</t>
  </si>
  <si>
    <r>
      <t>*T</t>
    </r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=</t>
    </r>
  </si>
  <si>
    <t>I.D. (in)</t>
  </si>
  <si>
    <t>I=10^-3</t>
  </si>
  <si>
    <t>CSP 2 2/3 x 1/2" Corrugation</t>
  </si>
  <si>
    <t>HDPE-ribbed</t>
  </si>
  <si>
    <t>PVC Smooth</t>
  </si>
  <si>
    <t>12454C</t>
  </si>
  <si>
    <t>12364C</t>
  </si>
  <si>
    <t>334433C</t>
  </si>
  <si>
    <t>335434C</t>
  </si>
  <si>
    <t>AASHTO LFRD Table A12-11</t>
  </si>
  <si>
    <t>AASHTO LFRD Table A12-1</t>
  </si>
  <si>
    <t>AWWA M 41 (4.2.1)</t>
  </si>
  <si>
    <t>DIP-P.C. 250</t>
  </si>
  <si>
    <t>Determination of Rigid vs. Flexible SABS 0102</t>
  </si>
  <si>
    <t>RCP</t>
  </si>
  <si>
    <t>Maximum Deflection of 2% for Rigid Pipes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</si>
</sst>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rgb="FF36424A"/>
      <name val="Arial"/>
      <family val="2"/>
    </font>
    <font>
      <sz val="10"/>
      <color rgb="FF36424A"/>
      <name val="Arial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vertical="center"/>
    </xf>
    <xf numFmtId="0" fontId="0" fillId="2" borderId="0" xfId="0" applyFill="1" applyBorder="1"/>
    <xf numFmtId="3" fontId="0" fillId="0" borderId="0" xfId="0" applyNumberFormat="1" applyBorder="1"/>
    <xf numFmtId="0" fontId="0" fillId="0" borderId="2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/>
    <xf numFmtId="0" fontId="0" fillId="2" borderId="0" xfId="0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5" fillId="4" borderId="15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985C-9DEA-41C5-90ED-7AD50F881F0F}">
  <dimension ref="A1:H58"/>
  <sheetViews>
    <sheetView tabSelected="1" view="pageBreakPreview" zoomScale="130" zoomScaleNormal="100" zoomScaleSheetLayoutView="130" workbookViewId="0">
      <selection activeCell="N41" sqref="N41"/>
    </sheetView>
  </sheetViews>
  <sheetFormatPr defaultRowHeight="14.4" x14ac:dyDescent="0.3"/>
  <cols>
    <col min="4" max="4" width="9.21875" customWidth="1"/>
    <col min="8" max="8" width="17.77734375" bestFit="1" customWidth="1"/>
    <col min="12" max="12" width="12.5546875" bestFit="1" customWidth="1"/>
  </cols>
  <sheetData>
    <row r="1" spans="1:8" ht="21.6" thickBot="1" x14ac:dyDescent="0.45">
      <c r="A1" s="36" t="s">
        <v>82</v>
      </c>
      <c r="B1" s="37"/>
      <c r="C1" s="37"/>
      <c r="D1" s="37"/>
      <c r="E1" s="37"/>
      <c r="F1" s="37"/>
      <c r="G1" s="37"/>
      <c r="H1" s="38"/>
    </row>
    <row r="2" spans="1:8" ht="1.8" customHeight="1" thickBot="1" x14ac:dyDescent="0.35">
      <c r="A2" s="6"/>
      <c r="B2" s="3"/>
      <c r="C2" s="3"/>
      <c r="D2" s="3"/>
      <c r="E2" s="3"/>
      <c r="F2" s="3"/>
      <c r="G2" s="3"/>
      <c r="H2" s="7"/>
    </row>
    <row r="3" spans="1:8" ht="16.8" customHeight="1" thickBot="1" x14ac:dyDescent="0.4">
      <c r="A3" s="33" t="s">
        <v>45</v>
      </c>
      <c r="B3" s="34"/>
      <c r="C3" s="34"/>
      <c r="D3" s="34"/>
      <c r="E3" s="34"/>
      <c r="F3" s="34"/>
      <c r="G3" s="34"/>
      <c r="H3" s="35"/>
    </row>
    <row r="4" spans="1:8" ht="16.8" customHeight="1" x14ac:dyDescent="0.3">
      <c r="A4" s="20"/>
      <c r="B4" s="3" t="s">
        <v>4</v>
      </c>
      <c r="C4" s="4" t="s">
        <v>51</v>
      </c>
      <c r="D4" s="9">
        <v>4000</v>
      </c>
      <c r="E4" s="25" t="s">
        <v>55</v>
      </c>
      <c r="F4" s="25"/>
      <c r="G4" s="25"/>
      <c r="H4" s="21"/>
    </row>
    <row r="5" spans="1:8" ht="16.2" x14ac:dyDescent="0.3">
      <c r="A5" s="20"/>
      <c r="B5" s="41" t="s">
        <v>2</v>
      </c>
      <c r="C5" s="41"/>
      <c r="D5" s="3" t="s">
        <v>40</v>
      </c>
      <c r="E5" s="25"/>
      <c r="F5" s="25"/>
      <c r="G5" s="25"/>
      <c r="H5" s="21"/>
    </row>
    <row r="6" spans="1:8" x14ac:dyDescent="0.3">
      <c r="A6" s="20"/>
      <c r="B6" s="41" t="s">
        <v>2</v>
      </c>
      <c r="C6" s="41"/>
      <c r="D6" s="3">
        <f>MROUND(5700*D4^0.5,5)</f>
        <v>360500</v>
      </c>
      <c r="E6" s="25"/>
      <c r="F6" s="25"/>
      <c r="G6" s="25"/>
      <c r="H6" s="21"/>
    </row>
    <row r="7" spans="1:8" x14ac:dyDescent="0.3">
      <c r="A7" s="20"/>
      <c r="B7" s="3" t="s">
        <v>5</v>
      </c>
      <c r="C7" s="4" t="s">
        <v>52</v>
      </c>
      <c r="D7" s="3">
        <v>24000000</v>
      </c>
      <c r="E7" s="25" t="s">
        <v>80</v>
      </c>
      <c r="F7" s="25"/>
      <c r="G7" s="25"/>
      <c r="H7" s="21"/>
    </row>
    <row r="8" spans="1:8" x14ac:dyDescent="0.3">
      <c r="A8" s="20"/>
      <c r="B8" s="3" t="s">
        <v>6</v>
      </c>
      <c r="C8" s="4" t="s">
        <v>53</v>
      </c>
      <c r="D8" s="3">
        <v>29000000</v>
      </c>
      <c r="E8" s="25" t="s">
        <v>56</v>
      </c>
      <c r="F8" s="25"/>
      <c r="G8" s="25"/>
      <c r="H8" s="21"/>
    </row>
    <row r="9" spans="1:8" x14ac:dyDescent="0.3">
      <c r="A9" s="20"/>
      <c r="B9" s="3" t="s">
        <v>7</v>
      </c>
      <c r="C9" s="4" t="s">
        <v>54</v>
      </c>
      <c r="D9" s="10">
        <v>110000</v>
      </c>
      <c r="E9" s="25" t="s">
        <v>57</v>
      </c>
      <c r="F9" s="25"/>
      <c r="G9" s="25"/>
      <c r="H9" s="21"/>
    </row>
    <row r="10" spans="1:8" ht="1.05" customHeight="1" thickBot="1" x14ac:dyDescent="0.35">
      <c r="A10" s="6"/>
      <c r="B10" s="3"/>
      <c r="C10" s="3"/>
      <c r="D10" s="3"/>
      <c r="E10" s="3"/>
      <c r="F10" s="3"/>
      <c r="G10" s="3"/>
      <c r="H10" s="7"/>
    </row>
    <row r="11" spans="1:8" ht="18.600000000000001" thickBot="1" x14ac:dyDescent="0.4">
      <c r="A11" s="33" t="s">
        <v>3</v>
      </c>
      <c r="B11" s="34"/>
      <c r="C11" s="34"/>
      <c r="D11" s="34"/>
      <c r="E11" s="34"/>
      <c r="F11" s="34"/>
      <c r="G11" s="34"/>
      <c r="H11" s="35"/>
    </row>
    <row r="12" spans="1:8" ht="16.2" x14ac:dyDescent="0.3">
      <c r="A12" s="20"/>
      <c r="B12" s="25" t="s">
        <v>4</v>
      </c>
      <c r="C12" s="25" t="s">
        <v>10</v>
      </c>
      <c r="D12" s="2">
        <v>1</v>
      </c>
      <c r="E12" s="27" t="s">
        <v>68</v>
      </c>
      <c r="F12" s="27">
        <f>MROUND(1/12*F24^3,0.01)</f>
        <v>5.33</v>
      </c>
      <c r="G12" s="2" t="s">
        <v>13</v>
      </c>
      <c r="H12" s="39" t="s">
        <v>8</v>
      </c>
    </row>
    <row r="13" spans="1:8" x14ac:dyDescent="0.3">
      <c r="A13" s="20"/>
      <c r="B13" s="25"/>
      <c r="C13" s="25"/>
      <c r="D13" s="5">
        <v>12</v>
      </c>
      <c r="E13" s="27"/>
      <c r="F13" s="27"/>
      <c r="G13" s="5" t="s">
        <v>12</v>
      </c>
      <c r="H13" s="39"/>
    </row>
    <row r="14" spans="1:8" ht="16.8" customHeight="1" x14ac:dyDescent="0.3">
      <c r="A14" s="20"/>
      <c r="B14" s="25" t="s">
        <v>9</v>
      </c>
      <c r="C14" s="25" t="s">
        <v>11</v>
      </c>
      <c r="D14" s="2">
        <v>1</v>
      </c>
      <c r="E14" s="27" t="s">
        <v>68</v>
      </c>
      <c r="F14" s="27">
        <f>MROUND(F25^3/12,0.001)</f>
        <v>9.0000000000000011E-3</v>
      </c>
      <c r="G14" s="2" t="s">
        <v>13</v>
      </c>
      <c r="H14" s="39" t="s">
        <v>8</v>
      </c>
    </row>
    <row r="15" spans="1:8" x14ac:dyDescent="0.3">
      <c r="A15" s="20"/>
      <c r="B15" s="25"/>
      <c r="C15" s="25"/>
      <c r="D15" s="5">
        <v>12</v>
      </c>
      <c r="E15" s="27"/>
      <c r="F15" s="27"/>
      <c r="G15" s="5" t="s">
        <v>12</v>
      </c>
      <c r="H15" s="39"/>
    </row>
    <row r="16" spans="1:8" ht="16.2" x14ac:dyDescent="0.3">
      <c r="A16" s="20"/>
      <c r="B16" s="25" t="s">
        <v>6</v>
      </c>
      <c r="C16" s="25" t="s">
        <v>24</v>
      </c>
      <c r="D16" s="42">
        <f>VLOOKUP(D26,CSP_Dia,5,FALSE)*10^-3</f>
        <v>2.392E-3</v>
      </c>
      <c r="E16" s="42"/>
      <c r="F16" s="42"/>
      <c r="G16" s="2" t="s">
        <v>13</v>
      </c>
      <c r="H16" s="40" t="s">
        <v>79</v>
      </c>
    </row>
    <row r="17" spans="1:8" x14ac:dyDescent="0.3">
      <c r="A17" s="20"/>
      <c r="B17" s="25"/>
      <c r="C17" s="25"/>
      <c r="D17" s="27"/>
      <c r="E17" s="27"/>
      <c r="F17" s="27"/>
      <c r="G17" s="5" t="s">
        <v>12</v>
      </c>
      <c r="H17" s="40"/>
    </row>
    <row r="18" spans="1:8" ht="16.8" customHeight="1" x14ac:dyDescent="0.3">
      <c r="A18" s="20"/>
      <c r="B18" s="25" t="s">
        <v>7</v>
      </c>
      <c r="C18" s="30" t="s">
        <v>14</v>
      </c>
      <c r="D18" s="27">
        <f>VLOOKUP(E27,HDPE_DIA,5,FALSE)*10^-3</f>
        <v>2.0200000000000001E-3</v>
      </c>
      <c r="E18" s="27"/>
      <c r="F18" s="27"/>
      <c r="G18" s="2" t="s">
        <v>13</v>
      </c>
      <c r="H18" s="40" t="s">
        <v>78</v>
      </c>
    </row>
    <row r="19" spans="1:8" x14ac:dyDescent="0.3">
      <c r="A19" s="20"/>
      <c r="B19" s="25"/>
      <c r="C19" s="30"/>
      <c r="D19" s="27"/>
      <c r="E19" s="27"/>
      <c r="F19" s="27"/>
      <c r="G19" s="5" t="s">
        <v>12</v>
      </c>
      <c r="H19" s="40"/>
    </row>
    <row r="20" spans="1:8" ht="1.05" customHeight="1" thickBot="1" x14ac:dyDescent="0.35">
      <c r="A20" s="6"/>
      <c r="B20" s="3"/>
      <c r="C20" s="3"/>
      <c r="D20" s="3"/>
      <c r="E20" s="3"/>
      <c r="F20" s="3"/>
      <c r="G20" s="3"/>
      <c r="H20" s="7"/>
    </row>
    <row r="21" spans="1:8" ht="18.600000000000001" thickBot="1" x14ac:dyDescent="0.4">
      <c r="A21" s="33" t="s">
        <v>65</v>
      </c>
      <c r="B21" s="34"/>
      <c r="C21" s="34"/>
      <c r="D21" s="34"/>
      <c r="E21" s="34"/>
      <c r="F21" s="34"/>
      <c r="G21" s="34"/>
      <c r="H21" s="35"/>
    </row>
    <row r="22" spans="1:8" hidden="1" x14ac:dyDescent="0.3">
      <c r="A22" s="20"/>
      <c r="B22" s="3"/>
      <c r="C22" s="3"/>
      <c r="D22" s="3"/>
      <c r="E22" s="3"/>
      <c r="F22" s="3"/>
      <c r="G22" s="3"/>
      <c r="H22" s="7"/>
    </row>
    <row r="23" spans="1:8" x14ac:dyDescent="0.3">
      <c r="A23" s="20"/>
      <c r="B23" s="3"/>
      <c r="C23" s="3"/>
      <c r="D23" s="3" t="s">
        <v>66</v>
      </c>
      <c r="E23" s="3" t="s">
        <v>60</v>
      </c>
      <c r="F23" s="3" t="s">
        <v>67</v>
      </c>
      <c r="G23" s="3"/>
      <c r="H23" s="7"/>
    </row>
    <row r="24" spans="1:8" ht="28.8" customHeight="1" x14ac:dyDescent="0.3">
      <c r="A24" s="20"/>
      <c r="B24" s="3" t="s">
        <v>4</v>
      </c>
      <c r="C24" s="3" t="s">
        <v>15</v>
      </c>
      <c r="D24" s="15">
        <v>36</v>
      </c>
      <c r="E24" s="17">
        <f>VLOOKUP(D24,Concrete_Dia,2,FALSE)</f>
        <v>44</v>
      </c>
      <c r="F24" s="4">
        <f>(E24-D24)/2</f>
        <v>4</v>
      </c>
      <c r="G24" s="3" t="s">
        <v>41</v>
      </c>
      <c r="H24" s="7"/>
    </row>
    <row r="25" spans="1:8" ht="15.6" x14ac:dyDescent="0.35">
      <c r="A25" s="20"/>
      <c r="B25" s="3" t="s">
        <v>9</v>
      </c>
      <c r="C25" s="3" t="s">
        <v>17</v>
      </c>
      <c r="D25" s="15">
        <v>36</v>
      </c>
      <c r="E25" s="17">
        <f>D25+2*F25</f>
        <v>36.94</v>
      </c>
      <c r="F25" s="12">
        <f>VLOOKUP(D25,Nominal_Size__in,3,FALSE)</f>
        <v>0.47</v>
      </c>
      <c r="G25" s="3" t="s">
        <v>41</v>
      </c>
      <c r="H25" s="7"/>
    </row>
    <row r="26" spans="1:8" ht="15.6" x14ac:dyDescent="0.35">
      <c r="A26" s="20"/>
      <c r="B26" s="3" t="s">
        <v>6</v>
      </c>
      <c r="C26" s="3" t="s">
        <v>16</v>
      </c>
      <c r="D26" s="15">
        <v>36</v>
      </c>
      <c r="E26" s="17">
        <f>VLOOKUP(D26,CSP_Dia,2)</f>
        <v>37</v>
      </c>
      <c r="F26" s="4">
        <f>(E26-D26)/2</f>
        <v>0.5</v>
      </c>
      <c r="G26" s="3" t="s">
        <v>41</v>
      </c>
      <c r="H26" s="7"/>
    </row>
    <row r="27" spans="1:8" ht="15.6" x14ac:dyDescent="0.35">
      <c r="A27" s="20"/>
      <c r="B27" s="3" t="s">
        <v>7</v>
      </c>
      <c r="C27" s="3" t="s">
        <v>18</v>
      </c>
      <c r="D27" s="17">
        <f>VLOOKUP(E27,HDPE_DIA,2,FALSE)</f>
        <v>29.061</v>
      </c>
      <c r="E27" s="15">
        <v>36</v>
      </c>
      <c r="F27" s="16">
        <f>ABS((D27-E27)/2)</f>
        <v>3.4695</v>
      </c>
      <c r="G27" s="3" t="s">
        <v>41</v>
      </c>
      <c r="H27" s="7" t="s">
        <v>42</v>
      </c>
    </row>
    <row r="28" spans="1:8" ht="1.05" customHeight="1" x14ac:dyDescent="0.3">
      <c r="A28" s="6"/>
      <c r="B28" s="3"/>
      <c r="C28" s="3"/>
      <c r="D28" s="3"/>
      <c r="E28" s="3"/>
      <c r="F28" s="3"/>
      <c r="G28" s="3"/>
      <c r="H28" s="7"/>
    </row>
    <row r="29" spans="1:8" ht="1.05" customHeight="1" thickBot="1" x14ac:dyDescent="0.35">
      <c r="A29" s="6"/>
      <c r="B29" s="3"/>
      <c r="C29" s="3"/>
      <c r="D29" s="3"/>
      <c r="E29" s="3"/>
      <c r="F29" s="3"/>
      <c r="G29" s="3"/>
      <c r="H29" s="7"/>
    </row>
    <row r="30" spans="1:8" ht="18.600000000000001" thickBot="1" x14ac:dyDescent="0.4">
      <c r="A30" s="33" t="s">
        <v>19</v>
      </c>
      <c r="B30" s="34"/>
      <c r="C30" s="34"/>
      <c r="D30" s="34"/>
      <c r="E30" s="34"/>
      <c r="F30" s="34"/>
      <c r="G30" s="34"/>
      <c r="H30" s="35"/>
    </row>
    <row r="31" spans="1:8" ht="1.05" customHeight="1" thickBot="1" x14ac:dyDescent="0.35">
      <c r="A31" s="6"/>
      <c r="B31" s="3"/>
      <c r="C31" s="3"/>
      <c r="D31" s="3"/>
      <c r="E31" s="3"/>
      <c r="F31" s="3"/>
      <c r="G31" s="3"/>
      <c r="H31" s="7"/>
    </row>
    <row r="32" spans="1:8" ht="15.6" customHeight="1" x14ac:dyDescent="0.3">
      <c r="A32" s="20"/>
      <c r="B32" s="27" t="s">
        <v>4</v>
      </c>
      <c r="C32" s="27" t="s">
        <v>22</v>
      </c>
      <c r="D32" s="2" t="s">
        <v>21</v>
      </c>
      <c r="E32" s="27" t="s">
        <v>23</v>
      </c>
      <c r="F32" s="39"/>
      <c r="G32" s="22">
        <f>IFERROR(MROUND((D6*F12)/(D24^3),0.001),"")</f>
        <v>41.183999999999997</v>
      </c>
      <c r="H32" s="24" t="s">
        <v>23</v>
      </c>
    </row>
    <row r="33" spans="1:8" ht="16.8" thickBot="1" x14ac:dyDescent="0.35">
      <c r="A33" s="20"/>
      <c r="B33" s="27"/>
      <c r="C33" s="27"/>
      <c r="D33" s="5" t="s">
        <v>20</v>
      </c>
      <c r="E33" s="27"/>
      <c r="F33" s="39"/>
      <c r="G33" s="23"/>
      <c r="H33" s="24"/>
    </row>
    <row r="34" spans="1:8" ht="15.6" x14ac:dyDescent="0.3">
      <c r="A34" s="20"/>
      <c r="B34" s="25" t="s">
        <v>9</v>
      </c>
      <c r="C34" s="27" t="s">
        <v>32</v>
      </c>
      <c r="D34" s="2" t="s">
        <v>26</v>
      </c>
      <c r="E34" s="27" t="s">
        <v>23</v>
      </c>
      <c r="F34" s="39"/>
      <c r="G34" s="22">
        <f>IFERROR(MROUND(D7*F14/(D25)^3,0.01),"")*10</f>
        <v>46.3</v>
      </c>
      <c r="H34" s="24" t="s">
        <v>23</v>
      </c>
    </row>
    <row r="35" spans="1:8" ht="16.8" thickBot="1" x14ac:dyDescent="0.35">
      <c r="A35" s="20"/>
      <c r="B35" s="25"/>
      <c r="C35" s="27"/>
      <c r="D35" s="5" t="s">
        <v>27</v>
      </c>
      <c r="E35" s="27"/>
      <c r="F35" s="39"/>
      <c r="G35" s="23"/>
      <c r="H35" s="24"/>
    </row>
    <row r="36" spans="1:8" ht="15.6" x14ac:dyDescent="0.3">
      <c r="A36" s="20"/>
      <c r="B36" s="25" t="s">
        <v>6</v>
      </c>
      <c r="C36" s="27" t="s">
        <v>31</v>
      </c>
      <c r="D36" s="2" t="s">
        <v>29</v>
      </c>
      <c r="E36" s="27" t="s">
        <v>23</v>
      </c>
      <c r="F36" s="39"/>
      <c r="G36" s="22">
        <f>IFERROR(MROUND((D8*D16)/(D26^3),0.1),"")</f>
        <v>1.5</v>
      </c>
      <c r="H36" s="24" t="s">
        <v>23</v>
      </c>
    </row>
    <row r="37" spans="1:8" ht="16.8" thickBot="1" x14ac:dyDescent="0.35">
      <c r="A37" s="20"/>
      <c r="B37" s="25"/>
      <c r="C37" s="27"/>
      <c r="D37" s="5" t="s">
        <v>28</v>
      </c>
      <c r="E37" s="27"/>
      <c r="F37" s="39"/>
      <c r="G37" s="23"/>
      <c r="H37" s="24"/>
    </row>
    <row r="38" spans="1:8" ht="15.6" x14ac:dyDescent="0.3">
      <c r="A38" s="20"/>
      <c r="B38" s="25" t="s">
        <v>7</v>
      </c>
      <c r="C38" s="25" t="s">
        <v>33</v>
      </c>
      <c r="D38" s="2" t="s">
        <v>35</v>
      </c>
      <c r="E38" s="27" t="s">
        <v>23</v>
      </c>
      <c r="F38" s="39"/>
      <c r="G38" s="22">
        <f>IFERROR(MROUND(D9*D18/(E27)^3,0.001),"")</f>
        <v>5.0000000000000001E-3</v>
      </c>
      <c r="H38" s="24" t="s">
        <v>23</v>
      </c>
    </row>
    <row r="39" spans="1:8" ht="16.8" thickBot="1" x14ac:dyDescent="0.35">
      <c r="A39" s="20"/>
      <c r="B39" s="25"/>
      <c r="C39" s="25"/>
      <c r="D39" s="5" t="s">
        <v>34</v>
      </c>
      <c r="E39" s="27"/>
      <c r="F39" s="39"/>
      <c r="G39" s="23"/>
      <c r="H39" s="24"/>
    </row>
    <row r="40" spans="1:8" ht="1.05" customHeight="1" x14ac:dyDescent="0.3">
      <c r="A40" s="20"/>
      <c r="B40" s="3"/>
      <c r="C40" s="3"/>
      <c r="D40" s="5"/>
      <c r="E40" s="3"/>
      <c r="F40" s="3"/>
      <c r="G40" s="3"/>
      <c r="H40" s="7"/>
    </row>
    <row r="41" spans="1:8" x14ac:dyDescent="0.3">
      <c r="A41" s="20"/>
      <c r="B41" s="3" t="s">
        <v>36</v>
      </c>
      <c r="C41" s="3"/>
      <c r="D41" s="3"/>
      <c r="E41" s="3"/>
      <c r="F41" s="3"/>
      <c r="G41" s="3"/>
      <c r="H41" s="7"/>
    </row>
    <row r="42" spans="1:8" ht="1.05" customHeight="1" x14ac:dyDescent="0.3">
      <c r="A42" s="20"/>
      <c r="B42" s="3"/>
      <c r="C42" s="3"/>
      <c r="D42" s="3"/>
      <c r="E42" s="3"/>
      <c r="F42" s="3"/>
      <c r="G42" s="3"/>
      <c r="H42" s="7"/>
    </row>
    <row r="43" spans="1:8" ht="15" thickBot="1" x14ac:dyDescent="0.35">
      <c r="A43" s="20"/>
      <c r="B43" s="3"/>
      <c r="C43" s="3" t="s">
        <v>37</v>
      </c>
      <c r="D43" s="3">
        <v>1625</v>
      </c>
      <c r="E43" s="3" t="s">
        <v>23</v>
      </c>
      <c r="F43" s="31" t="s">
        <v>58</v>
      </c>
      <c r="G43" s="31"/>
      <c r="H43" s="32"/>
    </row>
    <row r="44" spans="1:8" ht="18.600000000000001" thickBot="1" x14ac:dyDescent="0.4">
      <c r="A44" s="33" t="s">
        <v>19</v>
      </c>
      <c r="B44" s="34"/>
      <c r="C44" s="34"/>
      <c r="D44" s="34"/>
      <c r="E44" s="34"/>
      <c r="F44" s="34"/>
      <c r="G44" s="34"/>
      <c r="H44" s="35"/>
    </row>
    <row r="45" spans="1:8" x14ac:dyDescent="0.3">
      <c r="A45" s="27" t="s">
        <v>4</v>
      </c>
      <c r="B45" s="27" t="s">
        <v>47</v>
      </c>
      <c r="C45" s="27"/>
      <c r="D45" s="1" t="s">
        <v>0</v>
      </c>
      <c r="E45" s="26" t="s">
        <v>46</v>
      </c>
      <c r="F45" s="28">
        <f>IFERROR(MROUND($D$43/G32,0.1),"")</f>
        <v>39.5</v>
      </c>
      <c r="G45" s="18" t="str">
        <f>IF(F45&gt;100,"Flexible","Rigid")</f>
        <v>Rigid</v>
      </c>
      <c r="H45" s="19"/>
    </row>
    <row r="46" spans="1:8" ht="15" thickBot="1" x14ac:dyDescent="0.35">
      <c r="A46" s="27"/>
      <c r="B46" s="27"/>
      <c r="C46" s="27"/>
      <c r="D46" s="4" t="s">
        <v>1</v>
      </c>
      <c r="E46" s="27"/>
      <c r="F46" s="29"/>
      <c r="G46" s="20"/>
      <c r="H46" s="21"/>
    </row>
    <row r="47" spans="1:8" ht="1.95" customHeight="1" thickBot="1" x14ac:dyDescent="0.35">
      <c r="A47" s="11"/>
      <c r="B47" s="8"/>
      <c r="C47" s="8"/>
      <c r="D47" s="4"/>
      <c r="E47" s="8"/>
      <c r="F47" s="3"/>
      <c r="G47" s="13"/>
      <c r="H47" s="14"/>
    </row>
    <row r="48" spans="1:8" x14ac:dyDescent="0.3">
      <c r="A48" s="25" t="s">
        <v>9</v>
      </c>
      <c r="B48" s="27" t="s">
        <v>48</v>
      </c>
      <c r="C48" s="27"/>
      <c r="D48" s="1" t="s">
        <v>38</v>
      </c>
      <c r="E48" s="26" t="s">
        <v>46</v>
      </c>
      <c r="F48" s="44">
        <f>IFERROR(MROUND($D$43/G34,0.1),"")</f>
        <v>35.1</v>
      </c>
      <c r="G48" s="18" t="str">
        <f>IF(F48&gt;100,"Flexible","Rigid")</f>
        <v>Rigid</v>
      </c>
      <c r="H48" s="19"/>
    </row>
    <row r="49" spans="1:8" ht="15" thickBot="1" x14ac:dyDescent="0.35">
      <c r="A49" s="25"/>
      <c r="B49" s="27"/>
      <c r="C49" s="27"/>
      <c r="D49" s="4" t="s">
        <v>25</v>
      </c>
      <c r="E49" s="27"/>
      <c r="F49" s="29"/>
      <c r="G49" s="20"/>
      <c r="H49" s="21"/>
    </row>
    <row r="50" spans="1:8" ht="1.95" customHeight="1" thickBot="1" x14ac:dyDescent="0.35">
      <c r="A50" s="11"/>
      <c r="B50" s="8"/>
      <c r="C50" s="8"/>
      <c r="D50" s="4"/>
      <c r="E50" s="8"/>
      <c r="F50" s="3"/>
      <c r="G50" s="13"/>
      <c r="H50" s="14"/>
    </row>
    <row r="51" spans="1:8" x14ac:dyDescent="0.3">
      <c r="A51" s="25" t="s">
        <v>6</v>
      </c>
      <c r="B51" s="27" t="s">
        <v>49</v>
      </c>
      <c r="C51" s="27"/>
      <c r="D51" s="1" t="s">
        <v>38</v>
      </c>
      <c r="E51" s="26" t="s">
        <v>46</v>
      </c>
      <c r="F51" s="44">
        <f>IFERROR(MROUND($D$43/G36,0.1),"")</f>
        <v>1083.3</v>
      </c>
      <c r="G51" s="18" t="str">
        <f>IF(F51&gt;100,"Flexible","Rigid")</f>
        <v>Flexible</v>
      </c>
      <c r="H51" s="19"/>
    </row>
    <row r="52" spans="1:8" ht="15" thickBot="1" x14ac:dyDescent="0.35">
      <c r="A52" s="25"/>
      <c r="B52" s="27"/>
      <c r="C52" s="27"/>
      <c r="D52" s="4" t="s">
        <v>30</v>
      </c>
      <c r="E52" s="27"/>
      <c r="F52" s="29"/>
      <c r="G52" s="20"/>
      <c r="H52" s="21"/>
    </row>
    <row r="53" spans="1:8" ht="1.95" customHeight="1" thickBot="1" x14ac:dyDescent="0.35">
      <c r="A53" s="11"/>
      <c r="B53" s="8"/>
      <c r="C53" s="8"/>
      <c r="D53" s="4"/>
      <c r="E53" s="8"/>
      <c r="F53" s="3"/>
      <c r="G53" s="13"/>
      <c r="H53" s="14"/>
    </row>
    <row r="54" spans="1:8" x14ac:dyDescent="0.3">
      <c r="A54" s="25" t="s">
        <v>7</v>
      </c>
      <c r="B54" s="27" t="s">
        <v>50</v>
      </c>
      <c r="C54" s="27"/>
      <c r="D54" s="1" t="s">
        <v>38</v>
      </c>
      <c r="E54" s="26" t="s">
        <v>46</v>
      </c>
      <c r="F54" s="44">
        <f>IFERROR(MROUND($D$43/G38,0.1),"")</f>
        <v>325000</v>
      </c>
      <c r="G54" s="18" t="str">
        <f>IF(F54&gt;100,"Flexible","Rigid")</f>
        <v>Flexible</v>
      </c>
      <c r="H54" s="19"/>
    </row>
    <row r="55" spans="1:8" ht="15" thickBot="1" x14ac:dyDescent="0.35">
      <c r="A55" s="25"/>
      <c r="B55" s="27"/>
      <c r="C55" s="27"/>
      <c r="D55" s="4" t="s">
        <v>39</v>
      </c>
      <c r="E55" s="27"/>
      <c r="F55" s="29"/>
      <c r="G55" s="20"/>
      <c r="H55" s="21"/>
    </row>
    <row r="56" spans="1:8" ht="1.05" customHeight="1" x14ac:dyDescent="0.3">
      <c r="A56" s="6"/>
      <c r="B56" s="3"/>
      <c r="C56" s="3"/>
      <c r="D56" s="3"/>
      <c r="E56" s="3"/>
      <c r="F56" s="3"/>
      <c r="G56" s="13"/>
      <c r="H56" s="14"/>
    </row>
    <row r="57" spans="1:8" x14ac:dyDescent="0.3">
      <c r="A57" s="20" t="s">
        <v>43</v>
      </c>
      <c r="B57" s="25"/>
      <c r="C57" s="25"/>
      <c r="D57" s="25"/>
      <c r="E57" s="25"/>
      <c r="F57" s="25"/>
      <c r="G57" s="52" t="s">
        <v>84</v>
      </c>
      <c r="H57" s="52"/>
    </row>
    <row r="58" spans="1:8" ht="15" thickBot="1" x14ac:dyDescent="0.35">
      <c r="A58" s="43" t="s">
        <v>44</v>
      </c>
      <c r="B58" s="31"/>
      <c r="C58" s="31"/>
      <c r="D58" s="31"/>
      <c r="E58" s="31"/>
      <c r="F58" s="31"/>
      <c r="G58" s="52"/>
      <c r="H58" s="52"/>
    </row>
  </sheetData>
  <mergeCells count="79">
    <mergeCell ref="G57:H58"/>
    <mergeCell ref="A58:F58"/>
    <mergeCell ref="B45:C46"/>
    <mergeCell ref="B48:C49"/>
    <mergeCell ref="B51:C52"/>
    <mergeCell ref="B54:C55"/>
    <mergeCell ref="F48:F49"/>
    <mergeCell ref="F51:F52"/>
    <mergeCell ref="F54:F55"/>
    <mergeCell ref="E48:E49"/>
    <mergeCell ref="A45:A46"/>
    <mergeCell ref="A48:A49"/>
    <mergeCell ref="A51:A52"/>
    <mergeCell ref="A54:A55"/>
    <mergeCell ref="A57:F57"/>
    <mergeCell ref="A4:A9"/>
    <mergeCell ref="B5:C5"/>
    <mergeCell ref="B6:C6"/>
    <mergeCell ref="E7:H7"/>
    <mergeCell ref="E8:H8"/>
    <mergeCell ref="E9:H9"/>
    <mergeCell ref="E4:H6"/>
    <mergeCell ref="A11:H11"/>
    <mergeCell ref="A1:H1"/>
    <mergeCell ref="A30:H30"/>
    <mergeCell ref="A44:H44"/>
    <mergeCell ref="A3:H3"/>
    <mergeCell ref="E12:E13"/>
    <mergeCell ref="H12:H13"/>
    <mergeCell ref="H14:H15"/>
    <mergeCell ref="H16:H17"/>
    <mergeCell ref="H18:H19"/>
    <mergeCell ref="F32:F39"/>
    <mergeCell ref="A32:A43"/>
    <mergeCell ref="A22:A27"/>
    <mergeCell ref="C12:C13"/>
    <mergeCell ref="B32:B33"/>
    <mergeCell ref="B12:B13"/>
    <mergeCell ref="B14:B15"/>
    <mergeCell ref="A21:H21"/>
    <mergeCell ref="A12:A19"/>
    <mergeCell ref="H32:H33"/>
    <mergeCell ref="C16:C17"/>
    <mergeCell ref="B16:B17"/>
    <mergeCell ref="C14:C15"/>
    <mergeCell ref="G32:G33"/>
    <mergeCell ref="F12:F13"/>
    <mergeCell ref="F14:F15"/>
    <mergeCell ref="E14:E15"/>
    <mergeCell ref="C32:C33"/>
    <mergeCell ref="E32:E33"/>
    <mergeCell ref="B18:B19"/>
    <mergeCell ref="D18:F19"/>
    <mergeCell ref="D16:F17"/>
    <mergeCell ref="F45:F46"/>
    <mergeCell ref="C18:C19"/>
    <mergeCell ref="E45:E46"/>
    <mergeCell ref="C38:C39"/>
    <mergeCell ref="C36:C37"/>
    <mergeCell ref="E36:E37"/>
    <mergeCell ref="E38:E39"/>
    <mergeCell ref="E34:E35"/>
    <mergeCell ref="C34:C35"/>
    <mergeCell ref="F43:H43"/>
    <mergeCell ref="B34:B35"/>
    <mergeCell ref="E51:E52"/>
    <mergeCell ref="E54:E55"/>
    <mergeCell ref="B38:B39"/>
    <mergeCell ref="B36:B37"/>
    <mergeCell ref="G54:H55"/>
    <mergeCell ref="G36:G37"/>
    <mergeCell ref="G38:G39"/>
    <mergeCell ref="H38:H39"/>
    <mergeCell ref="H34:H35"/>
    <mergeCell ref="H36:H37"/>
    <mergeCell ref="G45:H46"/>
    <mergeCell ref="G48:H49"/>
    <mergeCell ref="G51:H52"/>
    <mergeCell ref="G34:G35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BA39-3589-44E9-9080-940E50CF2F78}">
  <dimension ref="A1:F79"/>
  <sheetViews>
    <sheetView workbookViewId="0">
      <selection activeCell="A16" sqref="A16"/>
    </sheetView>
  </sheetViews>
  <sheetFormatPr defaultRowHeight="14.4" x14ac:dyDescent="0.3"/>
  <cols>
    <col min="1" max="1" width="16.88671875" bestFit="1" customWidth="1"/>
    <col min="2" max="2" width="6.5546875" bestFit="1" customWidth="1"/>
    <col min="3" max="3" width="8.77734375" bestFit="1" customWidth="1"/>
    <col min="4" max="4" width="8.77734375" customWidth="1"/>
    <col min="5" max="5" width="7.44140625" bestFit="1" customWidth="1"/>
    <col min="12" max="12" width="15.6640625" bestFit="1" customWidth="1"/>
  </cols>
  <sheetData>
    <row r="1" spans="1:5" x14ac:dyDescent="0.3">
      <c r="A1" s="48" t="s">
        <v>81</v>
      </c>
      <c r="B1" s="48"/>
      <c r="C1" s="48"/>
      <c r="D1" s="48"/>
      <c r="E1" s="48"/>
    </row>
    <row r="2" spans="1:5" ht="39.6" x14ac:dyDescent="0.3">
      <c r="A2" s="45" t="s">
        <v>61</v>
      </c>
      <c r="B2" s="45" t="s">
        <v>62</v>
      </c>
      <c r="C2" s="45" t="s">
        <v>63</v>
      </c>
      <c r="D2" s="45"/>
      <c r="E2" s="45" t="s">
        <v>64</v>
      </c>
    </row>
    <row r="3" spans="1:5" x14ac:dyDescent="0.3">
      <c r="A3" s="46">
        <v>14</v>
      </c>
      <c r="B3" s="46">
        <v>15.3</v>
      </c>
      <c r="C3" s="46">
        <v>0.28000000000000003</v>
      </c>
      <c r="D3" s="46"/>
      <c r="E3" s="46">
        <v>63.6</v>
      </c>
    </row>
    <row r="4" spans="1:5" x14ac:dyDescent="0.3">
      <c r="A4" s="46">
        <v>16</v>
      </c>
      <c r="B4" s="46">
        <v>17.399999999999999</v>
      </c>
      <c r="C4" s="46">
        <v>0.3</v>
      </c>
      <c r="D4" s="46"/>
      <c r="E4" s="46">
        <v>74.3</v>
      </c>
    </row>
    <row r="5" spans="1:5" x14ac:dyDescent="0.3">
      <c r="A5" s="46">
        <v>18</v>
      </c>
      <c r="B5" s="46">
        <v>19.5</v>
      </c>
      <c r="C5" s="46">
        <v>0.31</v>
      </c>
      <c r="D5" s="46"/>
      <c r="E5" s="46">
        <v>85.4</v>
      </c>
    </row>
    <row r="6" spans="1:5" x14ac:dyDescent="0.3">
      <c r="A6" s="46">
        <v>20</v>
      </c>
      <c r="B6" s="46">
        <v>21.6</v>
      </c>
      <c r="C6" s="46">
        <v>0.33</v>
      </c>
      <c r="D6" s="46"/>
      <c r="E6" s="46">
        <v>96.9</v>
      </c>
    </row>
    <row r="7" spans="1:5" x14ac:dyDescent="0.3">
      <c r="A7" s="46">
        <v>24</v>
      </c>
      <c r="B7" s="46">
        <v>25.8</v>
      </c>
      <c r="C7" s="46">
        <v>0.37</v>
      </c>
      <c r="D7" s="46"/>
      <c r="E7" s="46">
        <v>121.1</v>
      </c>
    </row>
    <row r="8" spans="1:5" x14ac:dyDescent="0.3">
      <c r="A8" s="46">
        <v>30</v>
      </c>
      <c r="B8" s="46">
        <v>32</v>
      </c>
      <c r="C8" s="46">
        <v>0.42</v>
      </c>
      <c r="D8" s="46"/>
      <c r="E8" s="46">
        <v>163.80000000000001</v>
      </c>
    </row>
    <row r="9" spans="1:5" x14ac:dyDescent="0.3">
      <c r="A9" s="46">
        <v>36</v>
      </c>
      <c r="B9" s="46">
        <v>38.299999999999997</v>
      </c>
      <c r="C9" s="46">
        <v>0.47</v>
      </c>
      <c r="D9" s="46"/>
      <c r="E9" s="46">
        <v>219.5</v>
      </c>
    </row>
    <row r="10" spans="1:5" x14ac:dyDescent="0.3">
      <c r="A10" s="46">
        <v>42</v>
      </c>
      <c r="B10" s="46">
        <v>44.5</v>
      </c>
      <c r="C10" s="46">
        <v>0.5</v>
      </c>
      <c r="D10" s="46"/>
      <c r="E10" s="46">
        <v>285.2</v>
      </c>
    </row>
    <row r="11" spans="1:5" x14ac:dyDescent="0.3">
      <c r="A11" s="46">
        <v>48</v>
      </c>
      <c r="B11" s="46">
        <v>50.8</v>
      </c>
      <c r="C11" s="46">
        <v>0.57999999999999996</v>
      </c>
      <c r="D11" s="46"/>
      <c r="E11" s="46">
        <v>360.3</v>
      </c>
    </row>
    <row r="15" spans="1:5" x14ac:dyDescent="0.3">
      <c r="A15" s="48" t="s">
        <v>83</v>
      </c>
      <c r="B15" s="48"/>
      <c r="C15" s="48"/>
      <c r="D15" s="48"/>
      <c r="E15" s="48"/>
    </row>
    <row r="16" spans="1:5" ht="26.4" x14ac:dyDescent="0.3">
      <c r="A16" s="45" t="s">
        <v>61</v>
      </c>
      <c r="B16" s="45" t="s">
        <v>62</v>
      </c>
      <c r="C16" s="45" t="s">
        <v>63</v>
      </c>
      <c r="D16" s="45"/>
      <c r="E16" s="45"/>
    </row>
    <row r="17" spans="1:5" x14ac:dyDescent="0.3">
      <c r="A17" s="46">
        <v>12</v>
      </c>
      <c r="B17" s="46">
        <v>16</v>
      </c>
      <c r="C17" s="46">
        <f>(B17-A17)/2</f>
        <v>2</v>
      </c>
      <c r="D17" s="46"/>
      <c r="E17" s="46"/>
    </row>
    <row r="18" spans="1:5" x14ac:dyDescent="0.3">
      <c r="A18" s="46">
        <v>15</v>
      </c>
      <c r="B18" s="46">
        <v>19.5</v>
      </c>
      <c r="C18" s="46">
        <f t="shared" ref="C18:C30" si="0">(B18-A18)/2</f>
        <v>2.25</v>
      </c>
      <c r="D18" s="46"/>
      <c r="E18" s="46"/>
    </row>
    <row r="19" spans="1:5" x14ac:dyDescent="0.3">
      <c r="A19" s="46">
        <v>18</v>
      </c>
      <c r="B19" s="46">
        <v>23</v>
      </c>
      <c r="C19" s="46">
        <f t="shared" si="0"/>
        <v>2.5</v>
      </c>
      <c r="D19" s="46"/>
      <c r="E19" s="46"/>
    </row>
    <row r="20" spans="1:5" x14ac:dyDescent="0.3">
      <c r="A20" s="46">
        <v>21</v>
      </c>
      <c r="B20" s="46">
        <v>26.5</v>
      </c>
      <c r="C20" s="46">
        <f t="shared" si="0"/>
        <v>2.75</v>
      </c>
      <c r="D20" s="46"/>
      <c r="E20" s="46"/>
    </row>
    <row r="21" spans="1:5" x14ac:dyDescent="0.3">
      <c r="A21" s="46">
        <v>24</v>
      </c>
      <c r="B21" s="46">
        <v>30</v>
      </c>
      <c r="C21" s="46">
        <f t="shared" si="0"/>
        <v>3</v>
      </c>
      <c r="D21" s="46"/>
      <c r="E21" s="46"/>
    </row>
    <row r="22" spans="1:5" x14ac:dyDescent="0.3">
      <c r="A22" s="46">
        <v>27</v>
      </c>
      <c r="B22" s="46">
        <v>33.5</v>
      </c>
      <c r="C22" s="46">
        <f t="shared" si="0"/>
        <v>3.25</v>
      </c>
      <c r="D22" s="46"/>
      <c r="E22" s="46"/>
    </row>
    <row r="23" spans="1:5" x14ac:dyDescent="0.3">
      <c r="A23" s="46">
        <v>30</v>
      </c>
      <c r="B23" s="46">
        <v>37</v>
      </c>
      <c r="C23" s="46">
        <f t="shared" si="0"/>
        <v>3.5</v>
      </c>
      <c r="D23" s="46"/>
      <c r="E23" s="46"/>
    </row>
    <row r="24" spans="1:5" x14ac:dyDescent="0.3">
      <c r="A24" s="46">
        <v>36</v>
      </c>
      <c r="B24" s="46">
        <v>44</v>
      </c>
      <c r="C24" s="46">
        <f t="shared" si="0"/>
        <v>4</v>
      </c>
      <c r="D24" s="46"/>
      <c r="E24" s="46"/>
    </row>
    <row r="25" spans="1:5" x14ac:dyDescent="0.3">
      <c r="A25" s="46">
        <v>42</v>
      </c>
      <c r="B25" s="46">
        <v>51</v>
      </c>
      <c r="C25" s="46">
        <f t="shared" si="0"/>
        <v>4.5</v>
      </c>
      <c r="D25" s="46"/>
      <c r="E25" s="46"/>
    </row>
    <row r="26" spans="1:5" x14ac:dyDescent="0.3">
      <c r="A26" s="46">
        <v>48</v>
      </c>
      <c r="B26" s="46">
        <v>58</v>
      </c>
      <c r="C26" s="46">
        <f t="shared" si="0"/>
        <v>5</v>
      </c>
      <c r="D26" s="46"/>
      <c r="E26" s="47"/>
    </row>
    <row r="27" spans="1:5" x14ac:dyDescent="0.3">
      <c r="A27" s="46">
        <v>54</v>
      </c>
      <c r="B27" s="46">
        <v>65</v>
      </c>
      <c r="C27" s="46">
        <f t="shared" si="0"/>
        <v>5.5</v>
      </c>
      <c r="D27" s="46"/>
      <c r="E27" s="47"/>
    </row>
    <row r="28" spans="1:5" x14ac:dyDescent="0.3">
      <c r="A28" s="46">
        <v>60</v>
      </c>
      <c r="B28" s="46">
        <v>72</v>
      </c>
      <c r="C28" s="46">
        <f t="shared" si="0"/>
        <v>6</v>
      </c>
      <c r="D28" s="46"/>
      <c r="E28" s="47"/>
    </row>
    <row r="29" spans="1:5" x14ac:dyDescent="0.3">
      <c r="A29" s="46">
        <v>66</v>
      </c>
      <c r="B29" s="46">
        <v>79</v>
      </c>
      <c r="C29" s="46">
        <f t="shared" si="0"/>
        <v>6.5</v>
      </c>
      <c r="D29" s="46"/>
      <c r="E29" s="47"/>
    </row>
    <row r="30" spans="1:5" x14ac:dyDescent="0.3">
      <c r="A30" s="46">
        <v>72</v>
      </c>
      <c r="B30" s="46">
        <v>86</v>
      </c>
      <c r="C30" s="46">
        <f t="shared" si="0"/>
        <v>7</v>
      </c>
      <c r="D30" s="46"/>
      <c r="E30" s="47"/>
    </row>
    <row r="33" spans="1:5" x14ac:dyDescent="0.3">
      <c r="A33" s="48" t="s">
        <v>71</v>
      </c>
      <c r="B33" s="48"/>
      <c r="C33" s="48"/>
      <c r="D33" s="48"/>
      <c r="E33" s="48"/>
    </row>
    <row r="34" spans="1:5" ht="26.4" x14ac:dyDescent="0.3">
      <c r="A34" s="45" t="s">
        <v>61</v>
      </c>
      <c r="B34" s="45" t="s">
        <v>62</v>
      </c>
      <c r="C34" s="45" t="s">
        <v>63</v>
      </c>
      <c r="D34" s="45"/>
      <c r="E34" s="45" t="s">
        <v>70</v>
      </c>
    </row>
    <row r="35" spans="1:5" x14ac:dyDescent="0.3">
      <c r="A35" s="46">
        <v>12</v>
      </c>
      <c r="B35" s="46">
        <f>A35+1</f>
        <v>13</v>
      </c>
      <c r="C35" s="49">
        <f t="shared" ref="C35:C48" si="1">(B35-A35)/2</f>
        <v>0.5</v>
      </c>
      <c r="D35" s="46">
        <v>5.1999999999999998E-2</v>
      </c>
      <c r="E35" s="46">
        <v>1.5</v>
      </c>
    </row>
    <row r="36" spans="1:5" x14ac:dyDescent="0.3">
      <c r="A36" s="46">
        <v>15</v>
      </c>
      <c r="B36" s="46">
        <f t="shared" ref="B36:B42" si="2">A36+1</f>
        <v>16</v>
      </c>
      <c r="C36" s="49">
        <f t="shared" si="1"/>
        <v>0.5</v>
      </c>
      <c r="D36" s="46">
        <v>5.1999999999999998E-2</v>
      </c>
      <c r="E36" s="46">
        <v>1.5</v>
      </c>
    </row>
    <row r="37" spans="1:5" x14ac:dyDescent="0.3">
      <c r="A37" s="46">
        <v>18</v>
      </c>
      <c r="B37" s="46">
        <f t="shared" si="2"/>
        <v>19</v>
      </c>
      <c r="C37" s="49">
        <f t="shared" si="1"/>
        <v>0.5</v>
      </c>
      <c r="D37" s="46">
        <v>5.1999999999999998E-2</v>
      </c>
      <c r="E37" s="46">
        <v>1.5</v>
      </c>
    </row>
    <row r="38" spans="1:5" x14ac:dyDescent="0.3">
      <c r="A38" s="46">
        <v>21</v>
      </c>
      <c r="B38" s="46">
        <f t="shared" si="2"/>
        <v>22</v>
      </c>
      <c r="C38" s="49">
        <f t="shared" si="1"/>
        <v>0.5</v>
      </c>
      <c r="D38" s="46">
        <v>5.1999999999999998E-2</v>
      </c>
      <c r="E38" s="46">
        <v>1.5</v>
      </c>
    </row>
    <row r="39" spans="1:5" x14ac:dyDescent="0.3">
      <c r="A39" s="46">
        <v>24</v>
      </c>
      <c r="B39" s="46">
        <f t="shared" si="2"/>
        <v>25</v>
      </c>
      <c r="C39" s="49">
        <f t="shared" si="1"/>
        <v>0.5</v>
      </c>
      <c r="D39" s="46">
        <v>6.4000000000000001E-2</v>
      </c>
      <c r="E39" s="46">
        <v>1.8919999999999999</v>
      </c>
    </row>
    <row r="40" spans="1:5" x14ac:dyDescent="0.3">
      <c r="A40" s="46">
        <v>27</v>
      </c>
      <c r="B40" s="46">
        <f t="shared" si="2"/>
        <v>28</v>
      </c>
      <c r="C40" s="49">
        <f t="shared" si="1"/>
        <v>0.5</v>
      </c>
      <c r="D40" s="46">
        <v>6.4000000000000001E-2</v>
      </c>
      <c r="E40" s="46">
        <v>1.8919999999999999</v>
      </c>
    </row>
    <row r="41" spans="1:5" x14ac:dyDescent="0.3">
      <c r="A41" s="46">
        <v>30</v>
      </c>
      <c r="B41" s="46">
        <f t="shared" si="2"/>
        <v>31</v>
      </c>
      <c r="C41" s="49">
        <f t="shared" si="1"/>
        <v>0.5</v>
      </c>
      <c r="D41" s="46">
        <v>6.4000000000000001E-2</v>
      </c>
      <c r="E41" s="46">
        <v>1.8919999999999999</v>
      </c>
    </row>
    <row r="42" spans="1:5" x14ac:dyDescent="0.3">
      <c r="A42" s="46">
        <v>36</v>
      </c>
      <c r="B42" s="46">
        <f t="shared" si="2"/>
        <v>37</v>
      </c>
      <c r="C42" s="49">
        <f t="shared" si="1"/>
        <v>0.5</v>
      </c>
      <c r="D42" s="46">
        <v>7.9000000000000001E-2</v>
      </c>
      <c r="E42" s="46">
        <v>2.3919999999999999</v>
      </c>
    </row>
    <row r="43" spans="1:5" x14ac:dyDescent="0.3">
      <c r="A43" s="46">
        <v>42</v>
      </c>
      <c r="B43" s="46">
        <v>51</v>
      </c>
      <c r="C43" s="49">
        <f t="shared" si="1"/>
        <v>4.5</v>
      </c>
      <c r="D43" s="46">
        <v>7.9000000000000001E-2</v>
      </c>
      <c r="E43" s="46">
        <v>2.3919999999999999</v>
      </c>
    </row>
    <row r="44" spans="1:5" x14ac:dyDescent="0.3">
      <c r="A44" s="46">
        <v>48</v>
      </c>
      <c r="B44" s="46">
        <v>58</v>
      </c>
      <c r="C44" s="49">
        <f t="shared" si="1"/>
        <v>5</v>
      </c>
      <c r="D44" s="46">
        <v>7.9000000000000001E-2</v>
      </c>
      <c r="E44" s="46">
        <v>2.3919999999999999</v>
      </c>
    </row>
    <row r="45" spans="1:5" x14ac:dyDescent="0.3">
      <c r="A45" s="46">
        <v>54</v>
      </c>
      <c r="B45" s="46">
        <v>65</v>
      </c>
      <c r="C45" s="49">
        <f t="shared" si="1"/>
        <v>5.5</v>
      </c>
      <c r="D45" s="46">
        <v>0.109</v>
      </c>
      <c r="E45" s="46">
        <v>3.4249999999999998</v>
      </c>
    </row>
    <row r="46" spans="1:5" x14ac:dyDescent="0.3">
      <c r="A46" s="46">
        <v>60</v>
      </c>
      <c r="B46" s="46">
        <f>A46+2</f>
        <v>62</v>
      </c>
      <c r="C46" s="49">
        <f t="shared" si="1"/>
        <v>1</v>
      </c>
      <c r="D46" s="46">
        <v>0.109</v>
      </c>
      <c r="E46" s="46">
        <v>3.4249999999999998</v>
      </c>
    </row>
    <row r="47" spans="1:5" x14ac:dyDescent="0.3">
      <c r="A47" s="46">
        <v>66</v>
      </c>
      <c r="B47" s="46">
        <f t="shared" ref="B47:B48" si="3">A47+2</f>
        <v>68</v>
      </c>
      <c r="C47" s="49">
        <f t="shared" si="1"/>
        <v>1</v>
      </c>
      <c r="D47" s="46">
        <v>0.13800000000000001</v>
      </c>
      <c r="E47" s="46">
        <v>4.5330000000000004</v>
      </c>
    </row>
    <row r="48" spans="1:5" x14ac:dyDescent="0.3">
      <c r="A48" s="46">
        <v>72</v>
      </c>
      <c r="B48" s="46">
        <f t="shared" si="3"/>
        <v>74</v>
      </c>
      <c r="C48" s="49">
        <f t="shared" si="1"/>
        <v>1</v>
      </c>
      <c r="D48" s="46">
        <v>0.16800000000000001</v>
      </c>
      <c r="E48" s="46">
        <v>5.7249999999999996</v>
      </c>
    </row>
    <row r="50" spans="1:6" x14ac:dyDescent="0.3">
      <c r="A50" s="50" t="s">
        <v>72</v>
      </c>
      <c r="B50" s="51"/>
      <c r="C50" s="51"/>
      <c r="D50" s="51"/>
      <c r="E50" s="51"/>
      <c r="F50" s="51"/>
    </row>
    <row r="51" spans="1:6" ht="26.4" x14ac:dyDescent="0.3">
      <c r="A51" s="45" t="s">
        <v>61</v>
      </c>
      <c r="B51" s="45" t="s">
        <v>69</v>
      </c>
      <c r="C51" s="45" t="s">
        <v>62</v>
      </c>
      <c r="D51" s="45" t="s">
        <v>63</v>
      </c>
      <c r="E51" s="45" t="s">
        <v>59</v>
      </c>
      <c r="F51" s="45" t="s">
        <v>59</v>
      </c>
    </row>
    <row r="52" spans="1:6" x14ac:dyDescent="0.3">
      <c r="A52" s="46">
        <v>12</v>
      </c>
      <c r="B52" s="46">
        <v>10.292999999999999</v>
      </c>
      <c r="C52" s="46">
        <v>12.75</v>
      </c>
      <c r="D52" s="46">
        <f t="shared" ref="D52:D64" si="4">(C52-B52)/2</f>
        <v>1.2285000000000004</v>
      </c>
      <c r="E52" s="46">
        <v>5.1999999999999998E-2</v>
      </c>
      <c r="F52" s="46">
        <v>3.7999999999999999E-2</v>
      </c>
    </row>
    <row r="53" spans="1:6" x14ac:dyDescent="0.3">
      <c r="A53" s="46">
        <v>16</v>
      </c>
      <c r="B53" s="46">
        <v>12.914999999999999</v>
      </c>
      <c r="C53" s="46">
        <v>16</v>
      </c>
      <c r="D53" s="46">
        <f t="shared" si="4"/>
        <v>1.5425000000000004</v>
      </c>
      <c r="E53" s="46">
        <v>7.0000000000000007E-2</v>
      </c>
      <c r="F53" s="46">
        <v>5.0999999999999997E-2</v>
      </c>
    </row>
    <row r="54" spans="1:6" x14ac:dyDescent="0.3">
      <c r="A54" s="46">
        <v>18</v>
      </c>
      <c r="B54" s="46">
        <v>14.532</v>
      </c>
      <c r="C54" s="46">
        <v>18</v>
      </c>
      <c r="D54" s="46">
        <f t="shared" si="4"/>
        <v>1.734</v>
      </c>
      <c r="E54" s="46">
        <v>8.1000000000000003E-2</v>
      </c>
      <c r="F54" s="46">
        <v>5.8999999999999997E-2</v>
      </c>
    </row>
    <row r="55" spans="1:6" x14ac:dyDescent="0.3">
      <c r="A55" s="46">
        <v>24</v>
      </c>
      <c r="B55" s="46">
        <v>19.373999999999999</v>
      </c>
      <c r="C55" s="46">
        <v>24</v>
      </c>
      <c r="D55" s="46">
        <f t="shared" si="4"/>
        <v>2.3130000000000006</v>
      </c>
      <c r="E55" s="46">
        <v>0.125</v>
      </c>
      <c r="F55" s="46">
        <v>9.0999999999999998E-2</v>
      </c>
    </row>
    <row r="56" spans="1:6" x14ac:dyDescent="0.3">
      <c r="A56" s="46">
        <v>30</v>
      </c>
      <c r="B56" s="46">
        <v>24.219000000000001</v>
      </c>
      <c r="C56" s="46">
        <v>30</v>
      </c>
      <c r="D56" s="46">
        <f t="shared" si="4"/>
        <v>2.8904999999999994</v>
      </c>
      <c r="E56" s="46">
        <v>0.125</v>
      </c>
      <c r="F56" s="46">
        <v>9.0999999999999998E-2</v>
      </c>
    </row>
    <row r="57" spans="1:6" x14ac:dyDescent="0.3">
      <c r="A57" s="46">
        <v>32</v>
      </c>
      <c r="B57" s="46">
        <v>25.832999999999998</v>
      </c>
      <c r="C57" s="46">
        <v>32</v>
      </c>
      <c r="D57" s="46">
        <f t="shared" si="4"/>
        <v>3.0835000000000008</v>
      </c>
      <c r="E57" s="46">
        <v>0.161</v>
      </c>
      <c r="F57" s="46">
        <v>0.13200000000000001</v>
      </c>
    </row>
    <row r="58" spans="1:6" x14ac:dyDescent="0.3">
      <c r="A58" s="46">
        <v>36</v>
      </c>
      <c r="B58" s="46">
        <v>29.061</v>
      </c>
      <c r="C58" s="46">
        <v>36</v>
      </c>
      <c r="D58" s="46">
        <f t="shared" si="4"/>
        <v>3.4695</v>
      </c>
      <c r="E58" s="46">
        <v>2.02</v>
      </c>
      <c r="F58" s="46">
        <v>0.16500000000000001</v>
      </c>
    </row>
    <row r="59" spans="1:6" x14ac:dyDescent="0.3">
      <c r="A59" s="46">
        <v>42</v>
      </c>
      <c r="B59" s="46">
        <v>33.905999999999999</v>
      </c>
      <c r="C59" s="46">
        <v>42</v>
      </c>
      <c r="D59" s="46">
        <f t="shared" si="4"/>
        <v>4.0470000000000006</v>
      </c>
      <c r="E59" s="46">
        <v>0.27700000000000002</v>
      </c>
      <c r="F59" s="46">
        <v>0.22700000000000001</v>
      </c>
    </row>
    <row r="60" spans="1:6" x14ac:dyDescent="0.3">
      <c r="A60" s="46">
        <v>48</v>
      </c>
      <c r="B60" s="46">
        <v>58</v>
      </c>
      <c r="C60" s="46">
        <v>58</v>
      </c>
      <c r="D60" s="46">
        <f t="shared" si="4"/>
        <v>0</v>
      </c>
      <c r="E60" s="46">
        <v>0.33800000000000002</v>
      </c>
      <c r="F60" s="46">
        <v>0.27700000000000002</v>
      </c>
    </row>
    <row r="61" spans="1:6" x14ac:dyDescent="0.3">
      <c r="A61" s="46">
        <v>54</v>
      </c>
      <c r="B61" s="46">
        <v>65</v>
      </c>
      <c r="C61" s="46">
        <v>65</v>
      </c>
      <c r="D61" s="46">
        <f t="shared" si="4"/>
        <v>0</v>
      </c>
      <c r="E61" s="47"/>
      <c r="F61" s="47"/>
    </row>
    <row r="62" spans="1:6" x14ac:dyDescent="0.3">
      <c r="A62" s="46">
        <v>60</v>
      </c>
      <c r="B62" s="46">
        <v>72</v>
      </c>
      <c r="C62" s="46">
        <v>72</v>
      </c>
      <c r="D62" s="46">
        <f t="shared" si="4"/>
        <v>0</v>
      </c>
      <c r="E62" s="47"/>
      <c r="F62" s="47"/>
    </row>
    <row r="63" spans="1:6" x14ac:dyDescent="0.3">
      <c r="A63" s="46">
        <v>66</v>
      </c>
      <c r="B63" s="46">
        <v>79</v>
      </c>
      <c r="C63" s="46">
        <v>79</v>
      </c>
      <c r="D63" s="46">
        <f t="shared" si="4"/>
        <v>0</v>
      </c>
      <c r="E63" s="47"/>
      <c r="F63" s="47"/>
    </row>
    <row r="64" spans="1:6" x14ac:dyDescent="0.3">
      <c r="A64" s="46">
        <v>72</v>
      </c>
      <c r="B64" s="46">
        <v>86</v>
      </c>
      <c r="C64" s="46">
        <v>86</v>
      </c>
      <c r="D64" s="46">
        <f t="shared" si="4"/>
        <v>0</v>
      </c>
      <c r="E64" s="47"/>
      <c r="F64" s="47"/>
    </row>
    <row r="65" spans="1:6" x14ac:dyDescent="0.3">
      <c r="A65" s="47"/>
      <c r="B65" s="47"/>
      <c r="C65" s="47"/>
      <c r="D65" s="47"/>
      <c r="E65" s="47" t="s">
        <v>76</v>
      </c>
      <c r="F65" s="47" t="s">
        <v>77</v>
      </c>
    </row>
    <row r="68" spans="1:6" x14ac:dyDescent="0.3">
      <c r="A68" s="48" t="s">
        <v>73</v>
      </c>
      <c r="B68" s="48"/>
      <c r="C68" s="48"/>
      <c r="D68" s="48"/>
      <c r="E68" s="48"/>
      <c r="F68" s="48"/>
    </row>
    <row r="69" spans="1:6" ht="26.4" x14ac:dyDescent="0.3">
      <c r="A69" s="45" t="s">
        <v>61</v>
      </c>
      <c r="B69" s="45" t="s">
        <v>69</v>
      </c>
      <c r="C69" s="45" t="s">
        <v>62</v>
      </c>
      <c r="D69" s="45" t="s">
        <v>63</v>
      </c>
      <c r="E69" s="45" t="s">
        <v>59</v>
      </c>
      <c r="F69" s="45" t="s">
        <v>59</v>
      </c>
    </row>
    <row r="70" spans="1:6" x14ac:dyDescent="0.3">
      <c r="A70" s="46">
        <v>12</v>
      </c>
      <c r="B70" s="46">
        <v>10.292999999999999</v>
      </c>
      <c r="C70" s="46">
        <v>12.75</v>
      </c>
      <c r="D70" s="46">
        <f t="shared" ref="D70:D78" si="5">(C70-B70)/2</f>
        <v>1.2285000000000004</v>
      </c>
      <c r="E70" s="46">
        <v>4.0000000000000001E-3</v>
      </c>
      <c r="F70" s="46">
        <v>3.0000000000000001E-3</v>
      </c>
    </row>
    <row r="71" spans="1:6" x14ac:dyDescent="0.3">
      <c r="A71" s="46">
        <v>16</v>
      </c>
      <c r="B71" s="46">
        <v>12.914999999999999</v>
      </c>
      <c r="C71" s="46">
        <v>16</v>
      </c>
      <c r="D71" s="46">
        <f t="shared" si="5"/>
        <v>1.5425000000000004</v>
      </c>
      <c r="E71" s="46">
        <v>6.0000000000000001E-3</v>
      </c>
      <c r="F71" s="46">
        <v>5.0000000000000001E-3</v>
      </c>
    </row>
    <row r="72" spans="1:6" x14ac:dyDescent="0.3">
      <c r="A72" s="46">
        <v>18</v>
      </c>
      <c r="B72" s="46">
        <v>14.532</v>
      </c>
      <c r="C72" s="46">
        <v>18</v>
      </c>
      <c r="D72" s="46">
        <f t="shared" si="5"/>
        <v>1.734</v>
      </c>
      <c r="E72" s="46">
        <v>8.9999999999999993E-3</v>
      </c>
      <c r="F72" s="46">
        <v>8.0000000000000002E-3</v>
      </c>
    </row>
    <row r="73" spans="1:6" x14ac:dyDescent="0.3">
      <c r="A73" s="46">
        <v>24</v>
      </c>
      <c r="B73" s="46">
        <v>19.373999999999999</v>
      </c>
      <c r="C73" s="46">
        <v>24</v>
      </c>
      <c r="D73" s="46">
        <f t="shared" si="5"/>
        <v>2.3130000000000006</v>
      </c>
      <c r="E73" s="46">
        <v>1.2E-2</v>
      </c>
      <c r="F73" s="46">
        <v>1.0999999999999999E-2</v>
      </c>
    </row>
    <row r="74" spans="1:6" x14ac:dyDescent="0.3">
      <c r="A74" s="46">
        <v>30</v>
      </c>
      <c r="B74" s="46">
        <v>24.219000000000001</v>
      </c>
      <c r="C74" s="46">
        <v>30</v>
      </c>
      <c r="D74" s="46">
        <f t="shared" si="5"/>
        <v>2.8904999999999994</v>
      </c>
      <c r="E74" s="46">
        <v>1.6E-2</v>
      </c>
      <c r="F74" s="46">
        <v>1.4999999999999999E-2</v>
      </c>
    </row>
    <row r="75" spans="1:6" x14ac:dyDescent="0.3">
      <c r="A75" s="46">
        <v>32</v>
      </c>
      <c r="B75" s="46">
        <v>25.832999999999998</v>
      </c>
      <c r="C75" s="46">
        <v>32</v>
      </c>
      <c r="D75" s="46">
        <f t="shared" si="5"/>
        <v>3.0835000000000008</v>
      </c>
      <c r="E75" s="46">
        <v>2.4E-2</v>
      </c>
      <c r="F75" s="46">
        <v>0.02</v>
      </c>
    </row>
    <row r="76" spans="1:6" x14ac:dyDescent="0.3">
      <c r="A76" s="46">
        <v>36</v>
      </c>
      <c r="B76" s="46">
        <v>29.061</v>
      </c>
      <c r="C76" s="46">
        <v>36</v>
      </c>
      <c r="D76" s="46">
        <f t="shared" si="5"/>
        <v>3.4695</v>
      </c>
      <c r="E76" s="46">
        <v>3.5000000000000003E-2</v>
      </c>
      <c r="F76" s="46">
        <v>3.1E-2</v>
      </c>
    </row>
    <row r="77" spans="1:6" x14ac:dyDescent="0.3">
      <c r="A77" s="46">
        <v>42</v>
      </c>
      <c r="B77" s="46">
        <v>33.905999999999999</v>
      </c>
      <c r="C77" s="46">
        <v>42</v>
      </c>
      <c r="D77" s="46">
        <f t="shared" si="5"/>
        <v>4.0470000000000006</v>
      </c>
      <c r="E77" s="46">
        <v>4.7E-2</v>
      </c>
      <c r="F77" s="46">
        <v>4.2999999999999997E-2</v>
      </c>
    </row>
    <row r="78" spans="1:6" x14ac:dyDescent="0.3">
      <c r="A78" s="46">
        <v>48</v>
      </c>
      <c r="B78" s="46">
        <v>58</v>
      </c>
      <c r="C78" s="46">
        <v>58</v>
      </c>
      <c r="D78" s="46">
        <f t="shared" si="5"/>
        <v>0</v>
      </c>
      <c r="E78" s="46">
        <v>6.0999999999999999E-2</v>
      </c>
      <c r="F78" s="46">
        <v>4.5999999999999999E-2</v>
      </c>
    </row>
    <row r="79" spans="1:6" x14ac:dyDescent="0.3">
      <c r="E79" t="s">
        <v>74</v>
      </c>
      <c r="F79" t="s">
        <v>75</v>
      </c>
    </row>
  </sheetData>
  <mergeCells count="5">
    <mergeCell ref="A1:E1"/>
    <mergeCell ref="A15:E15"/>
    <mergeCell ref="A33:E33"/>
    <mergeCell ref="A50:F50"/>
    <mergeCell ref="A68:F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Pipe Stiffness</vt:lpstr>
      <vt:lpstr>General Info</vt:lpstr>
      <vt:lpstr>Concrete_Dia</vt:lpstr>
      <vt:lpstr>CSP_Dia</vt:lpstr>
      <vt:lpstr>HDPE_DIA</vt:lpstr>
      <vt:lpstr>Nominal_Size__in</vt:lpstr>
    </vt:vector>
  </TitlesOfParts>
  <Company>Clark County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Warnke</dc:creator>
  <cp:lastModifiedBy>Nicholas Warnke</cp:lastModifiedBy>
  <dcterms:created xsi:type="dcterms:W3CDTF">2025-08-20T22:17:29Z</dcterms:created>
  <dcterms:modified xsi:type="dcterms:W3CDTF">2025-08-26T13:23:19Z</dcterms:modified>
</cp:coreProperties>
</file>